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paulg\Dropbox\Med ID\Sales Tools\MedEye Consultation Tool\"/>
    </mc:Choice>
  </mc:AlternateContent>
  <xr:revisionPtr revIDLastSave="0" documentId="13_ncr:1_{CA5589AB-46BA-4802-9374-509EA7EB9D18}" xr6:coauthVersionLast="44" xr6:coauthVersionMax="44" xr10:uidLastSave="{00000000-0000-0000-0000-000000000000}"/>
  <bookViews>
    <workbookView xWindow="-110" yWindow="-110" windowWidth="19420" windowHeight="11020" firstSheet="1" activeTab="1" xr2:uid="{20E1BA6E-2BF1-4F48-AFDA-FB97C7F9C7D5}"/>
  </bookViews>
  <sheets>
    <sheet name="The Approach" sheetId="12" state="hidden" r:id="rId1"/>
    <sheet name="Assess" sheetId="5" r:id="rId2"/>
    <sheet name="Whole of Hospital Impact" sheetId="3" r:id="rId3"/>
    <sheet name="Staged Pricing" sheetId="6"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 i="3" l="1"/>
  <c r="C44" i="6"/>
  <c r="C43" i="6"/>
  <c r="C42" i="6"/>
  <c r="C41" i="6"/>
  <c r="C40" i="6"/>
  <c r="C19" i="6"/>
  <c r="C18" i="6"/>
  <c r="C17" i="6"/>
  <c r="C16" i="6"/>
  <c r="C15" i="6"/>
  <c r="C21" i="5" l="1"/>
  <c r="C23" i="5" l="1"/>
  <c r="C24" i="5" s="1"/>
  <c r="C25" i="5" s="1"/>
  <c r="C26" i="5" s="1"/>
  <c r="C28" i="5" s="1"/>
  <c r="C19" i="3"/>
  <c r="D19" i="3" s="1"/>
  <c r="D20" i="3" s="1"/>
  <c r="C22" i="5"/>
  <c r="D23" i="3" l="1"/>
  <c r="D24" i="3"/>
  <c r="D21" i="3"/>
  <c r="D22" i="3"/>
  <c r="C27" i="5"/>
  <c r="D25" i="3" l="1"/>
  <c r="D5" i="3"/>
  <c r="D15" i="3" s="1"/>
  <c r="D43" i="3" s="1"/>
  <c r="C29" i="5"/>
  <c r="D29" i="3" l="1"/>
  <c r="D38" i="3" s="1"/>
  <c r="D30" i="3"/>
  <c r="D39" i="3" s="1"/>
  <c r="D28" i="3"/>
  <c r="D37" i="3" s="1"/>
  <c r="D32" i="3"/>
  <c r="D41" i="3" s="1"/>
  <c r="D31" i="3"/>
  <c r="D40" i="3" s="1"/>
  <c r="D33" i="3" l="1"/>
</calcChain>
</file>

<file path=xl/sharedStrings.xml><?xml version="1.0" encoding="utf-8"?>
<sst xmlns="http://schemas.openxmlformats.org/spreadsheetml/2006/main" count="169" uniqueCount="89">
  <si>
    <t>Item</t>
  </si>
  <si>
    <t>Hardware &amp; Software one-off upfront</t>
  </si>
  <si>
    <t>MedEye pill scanner including MedEye SW license</t>
  </si>
  <si>
    <t>Co-Sign</t>
  </si>
  <si>
    <t>Integration one-off upfront</t>
  </si>
  <si>
    <t>EPD/EPS integration</t>
  </si>
  <si>
    <t>Pouch interface</t>
  </si>
  <si>
    <t>Barcode API integration</t>
  </si>
  <si>
    <t xml:space="preserve"> </t>
  </si>
  <si>
    <t>What are the number of available hospital beds?</t>
  </si>
  <si>
    <t>How many beds per ward are in your hospital?</t>
  </si>
  <si>
    <t>Data Collection</t>
  </si>
  <si>
    <t>Hospital Profile</t>
  </si>
  <si>
    <t>Units</t>
  </si>
  <si>
    <t>Professional services/training days</t>
  </si>
  <si>
    <t>Notes:</t>
  </si>
  <si>
    <t>Number of available wards.</t>
  </si>
  <si>
    <t>Medication administrations per annum.</t>
  </si>
  <si>
    <t>Medication administration errors per year.</t>
  </si>
  <si>
    <t>What is the hospital bed utilization? (non day stay)</t>
  </si>
  <si>
    <t>What is the percentage of MAE's?</t>
  </si>
  <si>
    <t>Total number of available beds.</t>
  </si>
  <si>
    <t>Total cost per annum</t>
  </si>
  <si>
    <t>Total cost of ownership over 5 years</t>
  </si>
  <si>
    <t>Financial Cost of Patient Harm</t>
  </si>
  <si>
    <t>Integration licences</t>
  </si>
  <si>
    <t>MedEye Closed-loop Bedside Drug Verification Solution</t>
  </si>
  <si>
    <t xml:space="preserve">Legal counsel </t>
  </si>
  <si>
    <t>Management costs</t>
  </si>
  <si>
    <t>Settlement costs</t>
  </si>
  <si>
    <t>MedEye Scanner &amp; software</t>
  </si>
  <si>
    <t>MedEye trays 4800 pcs</t>
  </si>
  <si>
    <t>How many medications per bed per day are administered?</t>
  </si>
  <si>
    <t>What percentage of MAE's are potential ADE's?</t>
  </si>
  <si>
    <t>What percentage of potential ADE's cause patient harm?</t>
  </si>
  <si>
    <t xml:space="preserve">What is the cost of harmful ADE's in your hospital? </t>
  </si>
  <si>
    <t>MedEye Bedside Drug Verification</t>
  </si>
  <si>
    <t>Number of harmful ADE's per annum.</t>
  </si>
  <si>
    <t>Cost of potential ADE's per annum.</t>
  </si>
  <si>
    <t>Cost of harmful ADE's per annum.</t>
  </si>
  <si>
    <t>Delivery to hospital- no storage costs included.</t>
  </si>
  <si>
    <t>Cost of HIS provider integration not included.</t>
  </si>
  <si>
    <t>1 Kale et. BMJ Qual Saf. 2012;21(11):933-8.</t>
  </si>
  <si>
    <t>1 Average cost of Serious ADE US$4700-$8700.</t>
  </si>
  <si>
    <t>1 $25M estimate for all ADE's at 600 bed tertiary hospital.</t>
  </si>
  <si>
    <t>Total cost of all ADE's per annum</t>
  </si>
  <si>
    <t xml:space="preserve">What is the cost of potential (less harmful) ADE's per patient in your hospital? </t>
  </si>
  <si>
    <t>Qty</t>
  </si>
  <si>
    <t>Total Landed and Installed with First Year Support EX GST</t>
  </si>
  <si>
    <t>Phase B - Individual Units with Integration</t>
  </si>
  <si>
    <t>Year 1: Starter Kit</t>
  </si>
  <si>
    <t>Year 1: Additional Units for whole of hospital</t>
  </si>
  <si>
    <t>Year 1 Saving</t>
  </si>
  <si>
    <t>Year 2 Cost</t>
  </si>
  <si>
    <t>Year 3 Cost</t>
  </si>
  <si>
    <t>Year 4 Cost</t>
  </si>
  <si>
    <t>Year 5 Cost</t>
  </si>
  <si>
    <t>Year 1 Cost Total</t>
  </si>
  <si>
    <t>ADE Cost minus MedEye Investment</t>
  </si>
  <si>
    <t>Year 2 Saving</t>
  </si>
  <si>
    <t>Year 3 Saving</t>
  </si>
  <si>
    <t>Year 4 Saving</t>
  </si>
  <si>
    <t>Year 5 Saving</t>
  </si>
  <si>
    <t>ADE Cost minus MedEye Services</t>
  </si>
  <si>
    <t>Total Savings</t>
  </si>
  <si>
    <t>Cost of harmful ADE's per annum</t>
  </si>
  <si>
    <t>Organisational Costs</t>
  </si>
  <si>
    <t>Inventory at bedside - one off cashflow impact</t>
  </si>
  <si>
    <t>Whole of hospital implementation with estimated Return on Investment</t>
  </si>
  <si>
    <t>Inventory shrinkage due to unmarked medications</t>
  </si>
  <si>
    <t>Hospital acquired complication - funding loss</t>
  </si>
  <si>
    <t>Additional nurse for second verification</t>
  </si>
  <si>
    <t>Return On Investment</t>
  </si>
  <si>
    <t>Whilst all care and research has been conducted in good faith, this tool is an estimate and is intended as an indication only and should not be used as a solely total business case. Neither MedEye NL or Med-ID pty ltd can be held liable for calculations and assumptions made from this information. The customer must conduct all due diligence themselves. In additional cost of finance has not been allowed for.</t>
  </si>
  <si>
    <t>Number of potential (less harmful) ADE's per annum.</t>
  </si>
  <si>
    <t>Assessment for MedEye Closed-loop Bedside Drug Verification Solution</t>
  </si>
  <si>
    <t>What is the average patient to nurse ratio?</t>
  </si>
  <si>
    <t>EDP/EPS Integration</t>
  </si>
  <si>
    <t>Pouch Machine Interface</t>
  </si>
  <si>
    <t>Barcode API Integration</t>
  </si>
  <si>
    <t>Patient Beds per Medeye Scanner</t>
  </si>
  <si>
    <t>This is not a formal quotation.</t>
  </si>
  <si>
    <t>Annual Support and Licensing Starts at Go Live</t>
  </si>
  <si>
    <t>Savings per bed per annum</t>
  </si>
  <si>
    <t>Phase A - 3 Units with Integration</t>
  </si>
  <si>
    <t>1 Kale A, Keohane CA, Maviglia S, Gandhi TK, Poon EG. Adverse drug events caused by serious medication administration errors. BMJ Qual Saf. 2012;21(11):933-8 https://www.ncbi.nlm.nih.gov/pmc/articles/PMC4454622/</t>
  </si>
  <si>
    <t>Pay Back Period (PBR) in Months</t>
  </si>
  <si>
    <t>Incl</t>
  </si>
  <si>
    <t>Service and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</si>
</sst>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_(* #,##0.0_);_(* \(#,##0.0\);_(* &quot;-&quot;??_);_(@_)"/>
  </numFmts>
  <fonts count="18">
    <font>
      <sz val="12"/>
      <color theme="1"/>
      <name val="Calibri"/>
      <family val="2"/>
      <scheme val="minor"/>
    </font>
    <font>
      <sz val="12"/>
      <color theme="1"/>
      <name val="Calibri"/>
      <family val="2"/>
      <scheme val="minor"/>
    </font>
    <font>
      <sz val="12"/>
      <color theme="1"/>
      <name val="Helvetica Neue Light"/>
    </font>
    <font>
      <b/>
      <sz val="12"/>
      <color theme="1"/>
      <name val="Helvetica Neue Light"/>
    </font>
    <font>
      <sz val="12"/>
      <color theme="1"/>
      <name val="Helvetica Neue Thin"/>
    </font>
    <font>
      <sz val="7"/>
      <color theme="1"/>
      <name val="Helvetica Neue Thin"/>
    </font>
    <font>
      <b/>
      <sz val="12"/>
      <color theme="1"/>
      <name val="Helvetica Neue Thin"/>
    </font>
    <font>
      <b/>
      <sz val="7"/>
      <color theme="1"/>
      <name val="Helvetica Neue Thin"/>
    </font>
    <font>
      <i/>
      <sz val="12"/>
      <color theme="1"/>
      <name val="Helvetica Neue Thin"/>
    </font>
    <font>
      <sz val="10"/>
      <color theme="1"/>
      <name val="Helvetica Neue Thin"/>
    </font>
    <font>
      <sz val="12"/>
      <color rgb="FF000000"/>
      <name val="Helvetica Neue Light"/>
    </font>
    <font>
      <sz val="8"/>
      <color theme="1"/>
      <name val="Helvetica Neue Light"/>
    </font>
    <font>
      <sz val="12"/>
      <color theme="1"/>
      <name val="Helvetica Neue Medium"/>
    </font>
    <font>
      <sz val="12"/>
      <color rgb="FF000000"/>
      <name val="Helvetica Neue Medium"/>
    </font>
    <font>
      <sz val="9"/>
      <color theme="1"/>
      <name val="Helvetica Neue Thin"/>
    </font>
    <font>
      <sz val="14"/>
      <color theme="1"/>
      <name val="Helvetica Neue Medium"/>
    </font>
    <font>
      <b/>
      <sz val="14"/>
      <color theme="1"/>
      <name val="Helvetica Neue Light"/>
    </font>
    <font>
      <sz val="7"/>
      <color theme="1"/>
      <name val="Helvetica Neue Medium"/>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bgColor rgb="FF000000"/>
      </patternFill>
    </fill>
    <fill>
      <patternFill patternType="solid">
        <fgColor theme="4"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98">
    <xf numFmtId="0" fontId="0" fillId="0" borderId="0" xfId="0"/>
    <xf numFmtId="0" fontId="0" fillId="2" borderId="0" xfId="0" applyFill="1"/>
    <xf numFmtId="164" fontId="12" fillId="3" borderId="1" xfId="0" applyNumberFormat="1" applyFont="1" applyFill="1" applyBorder="1" applyProtection="1"/>
    <xf numFmtId="0" fontId="12" fillId="3" borderId="8" xfId="0" applyFont="1" applyFill="1" applyBorder="1" applyProtection="1"/>
    <xf numFmtId="0" fontId="17" fillId="3" borderId="9" xfId="0" applyFont="1" applyFill="1" applyBorder="1" applyProtection="1"/>
    <xf numFmtId="0" fontId="4" fillId="2" borderId="0" xfId="0" applyFont="1" applyFill="1" applyBorder="1" applyAlignment="1"/>
    <xf numFmtId="0" fontId="4" fillId="2" borderId="0" xfId="0" applyFont="1" applyFill="1" applyAlignment="1"/>
    <xf numFmtId="0" fontId="4" fillId="2" borderId="2" xfId="0" applyFont="1" applyFill="1" applyBorder="1" applyAlignment="1"/>
    <xf numFmtId="164" fontId="4" fillId="2" borderId="7" xfId="2" applyNumberFormat="1" applyFont="1" applyFill="1" applyBorder="1" applyAlignment="1" applyProtection="1"/>
    <xf numFmtId="164" fontId="4" fillId="2" borderId="7" xfId="2" applyNumberFormat="1" applyFont="1" applyFill="1" applyBorder="1" applyAlignment="1" applyProtection="1">
      <protection locked="0"/>
    </xf>
    <xf numFmtId="0" fontId="6" fillId="2" borderId="0" xfId="0" applyFont="1" applyFill="1" applyBorder="1" applyAlignment="1"/>
    <xf numFmtId="0" fontId="6" fillId="2" borderId="0" xfId="0" applyFont="1" applyFill="1" applyAlignment="1"/>
    <xf numFmtId="6" fontId="4" fillId="2" borderId="7" xfId="0" applyNumberFormat="1" applyFont="1" applyFill="1" applyBorder="1" applyAlignment="1" applyProtection="1">
      <protection locked="0"/>
    </xf>
    <xf numFmtId="0" fontId="8" fillId="2" borderId="0" xfId="0" applyFont="1" applyFill="1" applyAlignment="1"/>
    <xf numFmtId="6" fontId="4" fillId="2" borderId="7" xfId="0" applyNumberFormat="1" applyFont="1" applyFill="1" applyBorder="1" applyAlignment="1" applyProtection="1"/>
    <xf numFmtId="44" fontId="4" fillId="2" borderId="0" xfId="0" applyNumberFormat="1" applyFont="1" applyFill="1" applyBorder="1" applyAlignment="1"/>
    <xf numFmtId="44" fontId="4" fillId="2" borderId="0" xfId="0" applyNumberFormat="1" applyFont="1" applyFill="1" applyAlignment="1"/>
    <xf numFmtId="0" fontId="4" fillId="2" borderId="7" xfId="0" applyFont="1" applyFill="1" applyBorder="1" applyAlignment="1" applyProtection="1"/>
    <xf numFmtId="1" fontId="4" fillId="2" borderId="2" xfId="0" applyNumberFormat="1" applyFont="1" applyFill="1" applyBorder="1" applyAlignment="1"/>
    <xf numFmtId="0" fontId="12" fillId="2" borderId="2" xfId="0" applyFont="1" applyFill="1" applyBorder="1" applyAlignment="1"/>
    <xf numFmtId="164" fontId="12" fillId="2" borderId="7" xfId="2" applyNumberFormat="1" applyFont="1" applyFill="1" applyBorder="1" applyAlignment="1" applyProtection="1"/>
    <xf numFmtId="164" fontId="4" fillId="2" borderId="2" xfId="0" applyNumberFormat="1" applyFont="1" applyFill="1" applyBorder="1" applyAlignment="1"/>
    <xf numFmtId="164" fontId="4" fillId="2" borderId="0" xfId="0" applyNumberFormat="1" applyFont="1" applyFill="1" applyBorder="1" applyAlignment="1"/>
    <xf numFmtId="0" fontId="9" fillId="2" borderId="2" xfId="0" applyFont="1" applyFill="1" applyBorder="1" applyAlignment="1"/>
    <xf numFmtId="0" fontId="9" fillId="2" borderId="0" xfId="0" applyFont="1" applyFill="1" applyBorder="1" applyAlignment="1"/>
    <xf numFmtId="0" fontId="4" fillId="2" borderId="3" xfId="0" applyFont="1" applyFill="1" applyBorder="1" applyAlignment="1"/>
    <xf numFmtId="0" fontId="4" fillId="2" borderId="7" xfId="0" applyFont="1" applyFill="1" applyBorder="1" applyAlignment="1"/>
    <xf numFmtId="44" fontId="4" fillId="2" borderId="7" xfId="0" applyNumberFormat="1" applyFont="1" applyFill="1" applyBorder="1" applyAlignment="1"/>
    <xf numFmtId="0" fontId="4" fillId="2" borderId="11" xfId="0" applyFont="1" applyFill="1" applyBorder="1" applyAlignment="1"/>
    <xf numFmtId="0" fontId="4" fillId="2" borderId="5" xfId="0" applyFont="1" applyFill="1" applyBorder="1" applyAlignment="1"/>
    <xf numFmtId="44" fontId="4" fillId="2" borderId="11" xfId="0" applyNumberFormat="1" applyFont="1" applyFill="1" applyBorder="1" applyAlignment="1"/>
    <xf numFmtId="0" fontId="12" fillId="3" borderId="8" xfId="0" applyFont="1" applyFill="1" applyBorder="1" applyAlignment="1"/>
    <xf numFmtId="0" fontId="12" fillId="3" borderId="1" xfId="0" applyFont="1" applyFill="1" applyBorder="1" applyAlignment="1"/>
    <xf numFmtId="6" fontId="12" fillId="3" borderId="1" xfId="0" applyNumberFormat="1" applyFont="1" applyFill="1" applyBorder="1" applyAlignment="1" applyProtection="1"/>
    <xf numFmtId="164" fontId="12" fillId="3" borderId="1" xfId="2" applyNumberFormat="1" applyFont="1" applyFill="1" applyBorder="1" applyAlignment="1" applyProtection="1"/>
    <xf numFmtId="1" fontId="12" fillId="3" borderId="1" xfId="2" applyNumberFormat="1" applyFont="1" applyFill="1" applyBorder="1" applyAlignment="1" applyProtection="1"/>
    <xf numFmtId="0" fontId="12" fillId="3" borderId="10" xfId="0" applyFont="1" applyFill="1" applyBorder="1" applyAlignment="1"/>
    <xf numFmtId="167" fontId="12" fillId="3" borderId="9" xfId="1" applyNumberFormat="1" applyFont="1" applyFill="1" applyBorder="1" applyAlignment="1"/>
    <xf numFmtId="0" fontId="4" fillId="2" borderId="0" xfId="0" applyFont="1" applyFill="1" applyBorder="1" applyProtection="1"/>
    <xf numFmtId="0" fontId="16" fillId="2" borderId="0" xfId="0" applyFont="1" applyFill="1" applyBorder="1" applyAlignment="1" applyProtection="1">
      <alignment horizontal="center"/>
    </xf>
    <xf numFmtId="0" fontId="5" fillId="2" borderId="0" xfId="0" applyFont="1" applyFill="1" applyBorder="1" applyProtection="1"/>
    <xf numFmtId="0" fontId="4" fillId="2" borderId="2" xfId="0" applyFont="1" applyFill="1" applyBorder="1" applyProtection="1"/>
    <xf numFmtId="0" fontId="9" fillId="2" borderId="3" xfId="0" applyFont="1" applyFill="1" applyBorder="1" applyProtection="1"/>
    <xf numFmtId="0" fontId="5" fillId="2" borderId="3" xfId="0" applyFont="1" applyFill="1" applyBorder="1" applyProtection="1"/>
    <xf numFmtId="0" fontId="6" fillId="2" borderId="0" xfId="0" applyFont="1" applyFill="1" applyBorder="1" applyProtection="1"/>
    <xf numFmtId="0" fontId="7" fillId="2" borderId="3" xfId="0" applyFont="1" applyFill="1" applyBorder="1" applyProtection="1"/>
    <xf numFmtId="0" fontId="8" fillId="2" borderId="0" xfId="0" applyFont="1" applyFill="1" applyBorder="1" applyProtection="1"/>
    <xf numFmtId="0" fontId="14" fillId="2" borderId="3" xfId="0" applyFont="1" applyFill="1" applyBorder="1" applyProtection="1"/>
    <xf numFmtId="0" fontId="4" fillId="2" borderId="7" xfId="0" applyFont="1" applyFill="1" applyBorder="1" applyProtection="1"/>
    <xf numFmtId="165" fontId="4" fillId="2" borderId="7" xfId="1" applyNumberFormat="1" applyFont="1" applyFill="1" applyBorder="1" applyProtection="1"/>
    <xf numFmtId="0" fontId="2" fillId="2" borderId="2" xfId="0" applyFont="1" applyFill="1" applyBorder="1" applyProtection="1"/>
    <xf numFmtId="164" fontId="2" fillId="2" borderId="7" xfId="2" applyNumberFormat="1" applyFont="1" applyFill="1" applyBorder="1" applyProtection="1"/>
    <xf numFmtId="0" fontId="4" fillId="2" borderId="0" xfId="0" applyFont="1" applyFill="1" applyBorder="1" applyAlignment="1" applyProtection="1">
      <alignment horizontal="left" wrapText="1"/>
    </xf>
    <xf numFmtId="0" fontId="5" fillId="2" borderId="0" xfId="0" applyFont="1" applyFill="1" applyBorder="1" applyAlignment="1" applyProtection="1">
      <alignment horizontal="left" wrapText="1"/>
    </xf>
    <xf numFmtId="0" fontId="4" fillId="2" borderId="0" xfId="0" applyFont="1" applyFill="1" applyBorder="1" applyAlignment="1" applyProtection="1">
      <alignment wrapText="1"/>
    </xf>
    <xf numFmtId="0" fontId="5" fillId="2" borderId="0" xfId="0" applyFont="1" applyFill="1" applyBorder="1" applyAlignment="1" applyProtection="1">
      <alignment wrapText="1"/>
    </xf>
    <xf numFmtId="0" fontId="2" fillId="2" borderId="0" xfId="0" applyFont="1" applyFill="1" applyBorder="1" applyProtection="1"/>
    <xf numFmtId="0" fontId="2" fillId="2" borderId="0" xfId="0" applyFont="1" applyFill="1" applyProtection="1"/>
    <xf numFmtId="0" fontId="13" fillId="4" borderId="8" xfId="0" applyFont="1" applyFill="1" applyBorder="1" applyProtection="1"/>
    <xf numFmtId="0" fontId="10" fillId="2" borderId="2" xfId="0" applyFont="1" applyFill="1" applyBorder="1" applyProtection="1"/>
    <xf numFmtId="0" fontId="10" fillId="2" borderId="4" xfId="0" applyFont="1" applyFill="1" applyBorder="1" applyProtection="1"/>
    <xf numFmtId="0" fontId="2" fillId="2" borderId="3" xfId="0" applyFont="1" applyFill="1" applyBorder="1" applyProtection="1"/>
    <xf numFmtId="0" fontId="11" fillId="2" borderId="2" xfId="0" applyFont="1" applyFill="1" applyBorder="1" applyProtection="1"/>
    <xf numFmtId="0" fontId="11" fillId="2" borderId="4" xfId="0" applyFont="1" applyFill="1" applyBorder="1" applyProtection="1"/>
    <xf numFmtId="0" fontId="2" fillId="2" borderId="6" xfId="0" applyFont="1" applyFill="1" applyBorder="1" applyProtection="1"/>
    <xf numFmtId="0" fontId="13" fillId="4" borderId="1" xfId="0" applyFont="1" applyFill="1" applyBorder="1" applyProtection="1"/>
    <xf numFmtId="165" fontId="10" fillId="2" borderId="7" xfId="1" applyNumberFormat="1" applyFont="1" applyFill="1" applyBorder="1" applyProtection="1"/>
    <xf numFmtId="165" fontId="10" fillId="2" borderId="11" xfId="1" applyNumberFormat="1" applyFont="1" applyFill="1" applyBorder="1" applyProtection="1"/>
    <xf numFmtId="165" fontId="10" fillId="2" borderId="11" xfId="1" applyNumberFormat="1" applyFont="1" applyFill="1" applyBorder="1" applyAlignment="1" applyProtection="1">
      <alignment horizontal="right"/>
    </xf>
    <xf numFmtId="6" fontId="12" fillId="3" borderId="1" xfId="0" applyNumberFormat="1" applyFont="1" applyFill="1" applyBorder="1" applyProtection="1"/>
    <xf numFmtId="0" fontId="4" fillId="5" borderId="7" xfId="0" applyFont="1" applyFill="1" applyBorder="1" applyProtection="1">
      <protection locked="0"/>
    </xf>
    <xf numFmtId="9" fontId="4" fillId="5" borderId="7" xfId="0" applyNumberFormat="1" applyFont="1" applyFill="1" applyBorder="1" applyProtection="1">
      <protection locked="0"/>
    </xf>
    <xf numFmtId="166" fontId="4" fillId="5" borderId="7" xfId="3" applyNumberFormat="1" applyFont="1" applyFill="1" applyBorder="1" applyProtection="1">
      <protection locked="0"/>
    </xf>
    <xf numFmtId="164" fontId="4" fillId="5" borderId="7" xfId="2" applyNumberFormat="1" applyFont="1" applyFill="1" applyBorder="1" applyProtection="1">
      <protection locked="0"/>
    </xf>
    <xf numFmtId="1" fontId="4" fillId="2" borderId="7" xfId="2" applyNumberFormat="1" applyFont="1" applyFill="1" applyBorder="1" applyProtection="1"/>
    <xf numFmtId="1" fontId="4" fillId="5" borderId="7" xfId="2" applyNumberFormat="1" applyFont="1" applyFill="1" applyBorder="1" applyProtection="1">
      <protection locked="0"/>
    </xf>
    <xf numFmtId="0" fontId="14" fillId="2" borderId="4" xfId="0" applyFont="1" applyFill="1" applyBorder="1" applyAlignment="1" applyProtection="1">
      <alignment horizontal="left" wrapText="1"/>
    </xf>
    <xf numFmtId="0" fontId="14" fillId="2" borderId="5" xfId="0" applyFont="1" applyFill="1" applyBorder="1" applyAlignment="1" applyProtection="1">
      <alignment horizontal="left" wrapText="1"/>
    </xf>
    <xf numFmtId="0" fontId="14" fillId="2" borderId="6" xfId="0" applyFont="1" applyFill="1" applyBorder="1" applyAlignment="1" applyProtection="1">
      <alignment horizontal="left" wrapText="1"/>
    </xf>
    <xf numFmtId="0" fontId="16" fillId="3" borderId="8" xfId="0" applyFont="1" applyFill="1" applyBorder="1" applyAlignment="1" applyProtection="1">
      <alignment horizontal="center"/>
    </xf>
    <xf numFmtId="0" fontId="16" fillId="3" borderId="10" xfId="0" applyFont="1" applyFill="1" applyBorder="1" applyAlignment="1" applyProtection="1">
      <alignment horizontal="center"/>
    </xf>
    <xf numFmtId="0" fontId="16" fillId="3" borderId="9" xfId="0" applyFont="1" applyFill="1" applyBorder="1" applyAlignment="1" applyProtection="1">
      <alignment horizontal="center"/>
    </xf>
    <xf numFmtId="0" fontId="12" fillId="3" borderId="8" xfId="0" applyFont="1" applyFill="1" applyBorder="1" applyAlignment="1" applyProtection="1">
      <alignment horizontal="left"/>
    </xf>
    <xf numFmtId="0" fontId="12" fillId="3" borderId="10" xfId="0" applyFont="1" applyFill="1" applyBorder="1" applyAlignment="1" applyProtection="1">
      <alignment horizontal="left"/>
    </xf>
    <xf numFmtId="0" fontId="12" fillId="3" borderId="9" xfId="0" applyFont="1" applyFill="1" applyBorder="1" applyAlignment="1" applyProtection="1">
      <alignment horizontal="left"/>
    </xf>
    <xf numFmtId="0" fontId="14" fillId="2" borderId="8" xfId="0" applyFont="1" applyFill="1" applyBorder="1" applyAlignment="1">
      <alignment horizontal="left" wrapText="1"/>
    </xf>
    <xf numFmtId="0" fontId="4" fillId="2" borderId="10" xfId="0" applyFont="1" applyFill="1" applyBorder="1" applyAlignment="1">
      <alignment horizontal="left" wrapText="1"/>
    </xf>
    <xf numFmtId="0" fontId="4" fillId="2" borderId="9" xfId="0" applyFont="1" applyFill="1" applyBorder="1" applyAlignment="1">
      <alignment horizontal="left" wrapText="1"/>
    </xf>
    <xf numFmtId="0" fontId="15" fillId="3" borderId="8" xfId="0" applyFont="1" applyFill="1" applyBorder="1" applyAlignment="1">
      <alignment horizontal="center"/>
    </xf>
    <xf numFmtId="0" fontId="15" fillId="3" borderId="10" xfId="0" applyFont="1" applyFill="1" applyBorder="1" applyAlignment="1">
      <alignment horizontal="center"/>
    </xf>
    <xf numFmtId="0" fontId="15" fillId="3" borderId="9" xfId="0" applyFont="1" applyFill="1" applyBorder="1" applyAlignment="1">
      <alignment horizontal="center"/>
    </xf>
    <xf numFmtId="0" fontId="12" fillId="3" borderId="8" xfId="0" applyFont="1" applyFill="1" applyBorder="1" applyAlignment="1">
      <alignment horizontal="left"/>
    </xf>
    <xf numFmtId="0" fontId="12" fillId="3" borderId="10" xfId="0" applyFont="1" applyFill="1" applyBorder="1" applyAlignment="1">
      <alignment horizontal="left"/>
    </xf>
    <xf numFmtId="0" fontId="12" fillId="3" borderId="9" xfId="0" applyFont="1" applyFill="1" applyBorder="1" applyAlignment="1">
      <alignment horizontal="left"/>
    </xf>
    <xf numFmtId="0" fontId="13" fillId="3" borderId="8" xfId="0" applyFont="1" applyFill="1" applyBorder="1" applyAlignment="1" applyProtection="1">
      <alignment horizontal="left"/>
    </xf>
    <xf numFmtId="0" fontId="13" fillId="3" borderId="9" xfId="0" applyFont="1" applyFill="1" applyBorder="1" applyAlignment="1" applyProtection="1">
      <alignment horizontal="left"/>
    </xf>
    <xf numFmtId="0" fontId="3" fillId="3" borderId="8" xfId="0" applyFont="1" applyFill="1" applyBorder="1" applyAlignment="1" applyProtection="1">
      <alignment horizontal="left"/>
    </xf>
    <xf numFmtId="0" fontId="3" fillId="3" borderId="9" xfId="0" applyFont="1" applyFill="1" applyBorder="1" applyAlignment="1" applyProtection="1">
      <alignment horizontal="left"/>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009DBD"/>
      <color rgb="FF009F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iff"/><Relationship Id="rId3" Type="http://schemas.openxmlformats.org/officeDocument/2006/relationships/image" Target="../media/image3.tiff"/><Relationship Id="rId7" Type="http://schemas.openxmlformats.org/officeDocument/2006/relationships/image" Target="../media/image7.tiff"/><Relationship Id="rId2" Type="http://schemas.openxmlformats.org/officeDocument/2006/relationships/image" Target="../media/image2.tiff"/><Relationship Id="rId1" Type="http://schemas.openxmlformats.org/officeDocument/2006/relationships/image" Target="../media/image1.tiff"/><Relationship Id="rId6" Type="http://schemas.openxmlformats.org/officeDocument/2006/relationships/image" Target="../media/image6.tiff"/><Relationship Id="rId5" Type="http://schemas.openxmlformats.org/officeDocument/2006/relationships/image" Target="../media/image5.tiff"/><Relationship Id="rId10" Type="http://schemas.openxmlformats.org/officeDocument/2006/relationships/image" Target="../media/image10.tiff"/><Relationship Id="rId4" Type="http://schemas.openxmlformats.org/officeDocument/2006/relationships/image" Target="../media/image4.tiff"/><Relationship Id="rId9" Type="http://schemas.openxmlformats.org/officeDocument/2006/relationships/image" Target="../media/image9.tiff"/></Relationships>
</file>

<file path=xl/drawings/drawing1.xml><?xml version="1.0" encoding="utf-8"?>
<xdr:wsDr xmlns:xdr="http://schemas.openxmlformats.org/drawingml/2006/spreadsheetDrawing" xmlns:a="http://schemas.openxmlformats.org/drawingml/2006/main">
  <xdr:twoCellAnchor editAs="oneCell">
    <xdr:from>
      <xdr:col>1</xdr:col>
      <xdr:colOff>296328</xdr:colOff>
      <xdr:row>2</xdr:row>
      <xdr:rowOff>137587</xdr:rowOff>
    </xdr:from>
    <xdr:to>
      <xdr:col>16</xdr:col>
      <xdr:colOff>4228</xdr:colOff>
      <xdr:row>35</xdr:row>
      <xdr:rowOff>194737</xdr:rowOff>
    </xdr:to>
    <xdr:pic>
      <xdr:nvPicPr>
        <xdr:cNvPr id="2" name="Picture 1">
          <a:extLst>
            <a:ext uri="{FF2B5EF4-FFF2-40B4-BE49-F238E27FC236}">
              <a16:creationId xmlns:a16="http://schemas.microsoft.com/office/drawing/2014/main" id="{E7865B89-E109-0C43-B26D-5908BD16C590}"/>
            </a:ext>
          </a:extLst>
        </xdr:cNvPr>
        <xdr:cNvPicPr>
          <a:picLocks noChangeAspect="1"/>
        </xdr:cNvPicPr>
      </xdr:nvPicPr>
      <xdr:blipFill>
        <a:blip xmlns:r="http://schemas.openxmlformats.org/officeDocument/2006/relationships" r:embed="rId1"/>
        <a:stretch>
          <a:fillRect/>
        </a:stretch>
      </xdr:blipFill>
      <xdr:spPr>
        <a:xfrm>
          <a:off x="1121828" y="539754"/>
          <a:ext cx="12090400" cy="6692900"/>
        </a:xfrm>
        <a:prstGeom prst="rect">
          <a:avLst/>
        </a:prstGeom>
      </xdr:spPr>
    </xdr:pic>
    <xdr:clientData/>
  </xdr:twoCellAnchor>
  <xdr:twoCellAnchor editAs="oneCell">
    <xdr:from>
      <xdr:col>1</xdr:col>
      <xdr:colOff>95248</xdr:colOff>
      <xdr:row>13</xdr:row>
      <xdr:rowOff>21168</xdr:rowOff>
    </xdr:from>
    <xdr:to>
      <xdr:col>3</xdr:col>
      <xdr:colOff>158748</xdr:colOff>
      <xdr:row>21</xdr:row>
      <xdr:rowOff>88901</xdr:rowOff>
    </xdr:to>
    <xdr:pic>
      <xdr:nvPicPr>
        <xdr:cNvPr id="5" name="Picture 4">
          <a:extLst>
            <a:ext uri="{FF2B5EF4-FFF2-40B4-BE49-F238E27FC236}">
              <a16:creationId xmlns:a16="http://schemas.microsoft.com/office/drawing/2014/main" id="{1F78B918-139B-3A4F-9364-1ED923A9BF42}"/>
            </a:ext>
          </a:extLst>
        </xdr:cNvPr>
        <xdr:cNvPicPr>
          <a:picLocks noChangeAspect="1"/>
        </xdr:cNvPicPr>
      </xdr:nvPicPr>
      <xdr:blipFill>
        <a:blip xmlns:r="http://schemas.openxmlformats.org/officeDocument/2006/relationships" r:embed="rId2"/>
        <a:stretch>
          <a:fillRect/>
        </a:stretch>
      </xdr:blipFill>
      <xdr:spPr>
        <a:xfrm>
          <a:off x="920748" y="2635251"/>
          <a:ext cx="1714500" cy="1676400"/>
        </a:xfrm>
        <a:prstGeom prst="rect">
          <a:avLst/>
        </a:prstGeom>
      </xdr:spPr>
    </xdr:pic>
    <xdr:clientData/>
  </xdr:twoCellAnchor>
  <xdr:twoCellAnchor editAs="oneCell">
    <xdr:from>
      <xdr:col>1</xdr:col>
      <xdr:colOff>105834</xdr:colOff>
      <xdr:row>2</xdr:row>
      <xdr:rowOff>190501</xdr:rowOff>
    </xdr:from>
    <xdr:to>
      <xdr:col>3</xdr:col>
      <xdr:colOff>182034</xdr:colOff>
      <xdr:row>11</xdr:row>
      <xdr:rowOff>184151</xdr:rowOff>
    </xdr:to>
    <xdr:pic>
      <xdr:nvPicPr>
        <xdr:cNvPr id="6" name="Picture 5">
          <a:extLst>
            <a:ext uri="{FF2B5EF4-FFF2-40B4-BE49-F238E27FC236}">
              <a16:creationId xmlns:a16="http://schemas.microsoft.com/office/drawing/2014/main" id="{9A475C41-9DF7-2B44-BB83-D647E97869EA}"/>
            </a:ext>
          </a:extLst>
        </xdr:cNvPr>
        <xdr:cNvPicPr>
          <a:picLocks noChangeAspect="1"/>
        </xdr:cNvPicPr>
      </xdr:nvPicPr>
      <xdr:blipFill>
        <a:blip xmlns:r="http://schemas.openxmlformats.org/officeDocument/2006/relationships" r:embed="rId3"/>
        <a:stretch>
          <a:fillRect/>
        </a:stretch>
      </xdr:blipFill>
      <xdr:spPr>
        <a:xfrm>
          <a:off x="931334" y="592668"/>
          <a:ext cx="1727200" cy="1803400"/>
        </a:xfrm>
        <a:prstGeom prst="rect">
          <a:avLst/>
        </a:prstGeom>
      </xdr:spPr>
    </xdr:pic>
    <xdr:clientData/>
  </xdr:twoCellAnchor>
  <xdr:twoCellAnchor editAs="oneCell">
    <xdr:from>
      <xdr:col>1</xdr:col>
      <xdr:colOff>74084</xdr:colOff>
      <xdr:row>22</xdr:row>
      <xdr:rowOff>126999</xdr:rowOff>
    </xdr:from>
    <xdr:to>
      <xdr:col>3</xdr:col>
      <xdr:colOff>150284</xdr:colOff>
      <xdr:row>31</xdr:row>
      <xdr:rowOff>107949</xdr:rowOff>
    </xdr:to>
    <xdr:pic>
      <xdr:nvPicPr>
        <xdr:cNvPr id="7" name="Picture 6">
          <a:extLst>
            <a:ext uri="{FF2B5EF4-FFF2-40B4-BE49-F238E27FC236}">
              <a16:creationId xmlns:a16="http://schemas.microsoft.com/office/drawing/2014/main" id="{D7A848B8-706C-5648-B38B-862EC3D42AB2}"/>
            </a:ext>
          </a:extLst>
        </xdr:cNvPr>
        <xdr:cNvPicPr>
          <a:picLocks noChangeAspect="1"/>
        </xdr:cNvPicPr>
      </xdr:nvPicPr>
      <xdr:blipFill>
        <a:blip xmlns:r="http://schemas.openxmlformats.org/officeDocument/2006/relationships" r:embed="rId4"/>
        <a:stretch>
          <a:fillRect/>
        </a:stretch>
      </xdr:blipFill>
      <xdr:spPr>
        <a:xfrm>
          <a:off x="899584" y="4550832"/>
          <a:ext cx="1727200" cy="1790700"/>
        </a:xfrm>
        <a:prstGeom prst="rect">
          <a:avLst/>
        </a:prstGeom>
      </xdr:spPr>
    </xdr:pic>
    <xdr:clientData/>
  </xdr:twoCellAnchor>
  <xdr:twoCellAnchor editAs="oneCell">
    <xdr:from>
      <xdr:col>13</xdr:col>
      <xdr:colOff>751413</xdr:colOff>
      <xdr:row>2</xdr:row>
      <xdr:rowOff>148167</xdr:rowOff>
    </xdr:from>
    <xdr:to>
      <xdr:col>16</xdr:col>
      <xdr:colOff>2113</xdr:colOff>
      <xdr:row>11</xdr:row>
      <xdr:rowOff>65617</xdr:rowOff>
    </xdr:to>
    <xdr:pic>
      <xdr:nvPicPr>
        <xdr:cNvPr id="8" name="Picture 7">
          <a:extLst>
            <a:ext uri="{FF2B5EF4-FFF2-40B4-BE49-F238E27FC236}">
              <a16:creationId xmlns:a16="http://schemas.microsoft.com/office/drawing/2014/main" id="{70CD7B5C-594F-B545-B75D-242E1DB741A7}"/>
            </a:ext>
          </a:extLst>
        </xdr:cNvPr>
        <xdr:cNvPicPr>
          <a:picLocks noChangeAspect="1"/>
        </xdr:cNvPicPr>
      </xdr:nvPicPr>
      <xdr:blipFill>
        <a:blip xmlns:r="http://schemas.openxmlformats.org/officeDocument/2006/relationships" r:embed="rId5"/>
        <a:stretch>
          <a:fillRect/>
        </a:stretch>
      </xdr:blipFill>
      <xdr:spPr>
        <a:xfrm>
          <a:off x="11482913" y="550334"/>
          <a:ext cx="1727200" cy="1727200"/>
        </a:xfrm>
        <a:prstGeom prst="rect">
          <a:avLst/>
        </a:prstGeom>
      </xdr:spPr>
    </xdr:pic>
    <xdr:clientData/>
  </xdr:twoCellAnchor>
  <xdr:twoCellAnchor editAs="oneCell">
    <xdr:from>
      <xdr:col>13</xdr:col>
      <xdr:colOff>772577</xdr:colOff>
      <xdr:row>12</xdr:row>
      <xdr:rowOff>116418</xdr:rowOff>
    </xdr:from>
    <xdr:to>
      <xdr:col>16</xdr:col>
      <xdr:colOff>23277</xdr:colOff>
      <xdr:row>21</xdr:row>
      <xdr:rowOff>59268</xdr:rowOff>
    </xdr:to>
    <xdr:pic>
      <xdr:nvPicPr>
        <xdr:cNvPr id="9" name="Picture 8">
          <a:extLst>
            <a:ext uri="{FF2B5EF4-FFF2-40B4-BE49-F238E27FC236}">
              <a16:creationId xmlns:a16="http://schemas.microsoft.com/office/drawing/2014/main" id="{6C8F0B8C-2DC8-214E-9C04-4B6D4485C97A}"/>
            </a:ext>
          </a:extLst>
        </xdr:cNvPr>
        <xdr:cNvPicPr>
          <a:picLocks noChangeAspect="1"/>
        </xdr:cNvPicPr>
      </xdr:nvPicPr>
      <xdr:blipFill>
        <a:blip xmlns:r="http://schemas.openxmlformats.org/officeDocument/2006/relationships" r:embed="rId6"/>
        <a:stretch>
          <a:fillRect/>
        </a:stretch>
      </xdr:blipFill>
      <xdr:spPr>
        <a:xfrm>
          <a:off x="11504077" y="2529418"/>
          <a:ext cx="1727200" cy="1752600"/>
        </a:xfrm>
        <a:prstGeom prst="rect">
          <a:avLst/>
        </a:prstGeom>
      </xdr:spPr>
    </xdr:pic>
    <xdr:clientData/>
  </xdr:twoCellAnchor>
  <xdr:twoCellAnchor editAs="oneCell">
    <xdr:from>
      <xdr:col>13</xdr:col>
      <xdr:colOff>772578</xdr:colOff>
      <xdr:row>22</xdr:row>
      <xdr:rowOff>124542</xdr:rowOff>
    </xdr:from>
    <xdr:to>
      <xdr:col>16</xdr:col>
      <xdr:colOff>21167</xdr:colOff>
      <xdr:row>31</xdr:row>
      <xdr:rowOff>64882</xdr:rowOff>
    </xdr:to>
    <xdr:pic>
      <xdr:nvPicPr>
        <xdr:cNvPr id="10" name="Picture 9">
          <a:extLst>
            <a:ext uri="{FF2B5EF4-FFF2-40B4-BE49-F238E27FC236}">
              <a16:creationId xmlns:a16="http://schemas.microsoft.com/office/drawing/2014/main" id="{B2CF1063-E688-C44F-A9EC-39896DC7B7CC}"/>
            </a:ext>
          </a:extLst>
        </xdr:cNvPr>
        <xdr:cNvPicPr>
          <a:picLocks noChangeAspect="1"/>
        </xdr:cNvPicPr>
      </xdr:nvPicPr>
      <xdr:blipFill>
        <a:blip xmlns:r="http://schemas.openxmlformats.org/officeDocument/2006/relationships" r:embed="rId7"/>
        <a:stretch>
          <a:fillRect/>
        </a:stretch>
      </xdr:blipFill>
      <xdr:spPr>
        <a:xfrm>
          <a:off x="11504078" y="4548375"/>
          <a:ext cx="1725089" cy="1750090"/>
        </a:xfrm>
        <a:prstGeom prst="rect">
          <a:avLst/>
        </a:prstGeom>
      </xdr:spPr>
    </xdr:pic>
    <xdr:clientData/>
  </xdr:twoCellAnchor>
  <xdr:twoCellAnchor>
    <xdr:from>
      <xdr:col>0</xdr:col>
      <xdr:colOff>814916</xdr:colOff>
      <xdr:row>21</xdr:row>
      <xdr:rowOff>63500</xdr:rowOff>
    </xdr:from>
    <xdr:to>
      <xdr:col>3</xdr:col>
      <xdr:colOff>302415</xdr:colOff>
      <xdr:row>22</xdr:row>
      <xdr:rowOff>124027</xdr:rowOff>
    </xdr:to>
    <xdr:sp macro="" textlink="">
      <xdr:nvSpPr>
        <xdr:cNvPr id="11" name="TextBox 11">
          <a:extLst>
            <a:ext uri="{FF2B5EF4-FFF2-40B4-BE49-F238E27FC236}">
              <a16:creationId xmlns:a16="http://schemas.microsoft.com/office/drawing/2014/main" id="{4522CDDC-EFE0-5A47-A7E9-1082CC75D39C}"/>
            </a:ext>
          </a:extLst>
        </xdr:cNvPr>
        <xdr:cNvSpPr txBox="1"/>
      </xdr:nvSpPr>
      <xdr:spPr>
        <a:xfrm>
          <a:off x="814916" y="4286250"/>
          <a:ext cx="1963999"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chemeClr val="tx1">
                  <a:lumMod val="65000"/>
                  <a:lumOff val="35000"/>
                </a:schemeClr>
              </a:solidFill>
            </a:rPr>
            <a:t>Dr. Michael Bainbridge - CMIO</a:t>
          </a:r>
          <a:endParaRPr lang="en-US" sz="1200" b="1">
            <a:solidFill>
              <a:schemeClr val="tx1">
                <a:lumMod val="65000"/>
                <a:lumOff val="35000"/>
              </a:schemeClr>
            </a:solidFill>
          </a:endParaRPr>
        </a:p>
      </xdr:txBody>
    </xdr:sp>
    <xdr:clientData/>
  </xdr:twoCellAnchor>
  <xdr:twoCellAnchor>
    <xdr:from>
      <xdr:col>1</xdr:col>
      <xdr:colOff>31749</xdr:colOff>
      <xdr:row>11</xdr:row>
      <xdr:rowOff>158752</xdr:rowOff>
    </xdr:from>
    <xdr:to>
      <xdr:col>2</xdr:col>
      <xdr:colOff>514620</xdr:colOff>
      <xdr:row>13</xdr:row>
      <xdr:rowOff>18196</xdr:rowOff>
    </xdr:to>
    <xdr:sp macro="" textlink="">
      <xdr:nvSpPr>
        <xdr:cNvPr id="13" name="TextBox 15">
          <a:extLst>
            <a:ext uri="{FF2B5EF4-FFF2-40B4-BE49-F238E27FC236}">
              <a16:creationId xmlns:a16="http://schemas.microsoft.com/office/drawing/2014/main" id="{7957DA77-9E09-EC46-8980-4B61AEC954D8}"/>
            </a:ext>
          </a:extLst>
        </xdr:cNvPr>
        <xdr:cNvSpPr txBox="1"/>
      </xdr:nvSpPr>
      <xdr:spPr>
        <a:xfrm>
          <a:off x="857249" y="2370669"/>
          <a:ext cx="1308371"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chemeClr val="tx1">
                  <a:lumMod val="65000"/>
                  <a:lumOff val="35000"/>
                </a:schemeClr>
              </a:solidFill>
            </a:rPr>
            <a:t>Michael Beck - CEO</a:t>
          </a:r>
          <a:endParaRPr lang="en-US" sz="1200" b="1">
            <a:solidFill>
              <a:schemeClr val="tx1">
                <a:lumMod val="65000"/>
                <a:lumOff val="35000"/>
              </a:schemeClr>
            </a:solidFill>
          </a:endParaRPr>
        </a:p>
      </xdr:txBody>
    </xdr:sp>
    <xdr:clientData/>
  </xdr:twoCellAnchor>
  <xdr:twoCellAnchor>
    <xdr:from>
      <xdr:col>1</xdr:col>
      <xdr:colOff>21177</xdr:colOff>
      <xdr:row>31</xdr:row>
      <xdr:rowOff>84668</xdr:rowOff>
    </xdr:from>
    <xdr:to>
      <xdr:col>2</xdr:col>
      <xdr:colOff>762131</xdr:colOff>
      <xdr:row>32</xdr:row>
      <xdr:rowOff>145194</xdr:rowOff>
    </xdr:to>
    <xdr:sp macro="" textlink="">
      <xdr:nvSpPr>
        <xdr:cNvPr id="14" name="TextBox 16">
          <a:extLst>
            <a:ext uri="{FF2B5EF4-FFF2-40B4-BE49-F238E27FC236}">
              <a16:creationId xmlns:a16="http://schemas.microsoft.com/office/drawing/2014/main" id="{C1979713-473F-494B-8772-94783751ED35}"/>
            </a:ext>
          </a:extLst>
        </xdr:cNvPr>
        <xdr:cNvSpPr txBox="1"/>
      </xdr:nvSpPr>
      <xdr:spPr>
        <a:xfrm>
          <a:off x="846677" y="6318251"/>
          <a:ext cx="1566454"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chemeClr val="tx1">
                  <a:lumMod val="65000"/>
                  <a:lumOff val="35000"/>
                </a:schemeClr>
              </a:solidFill>
            </a:rPr>
            <a:t>Stuart Horsburgh - CFO </a:t>
          </a:r>
          <a:endParaRPr lang="en-US" sz="1200" b="1">
            <a:solidFill>
              <a:schemeClr val="tx1">
                <a:lumMod val="65000"/>
                <a:lumOff val="35000"/>
              </a:schemeClr>
            </a:solidFill>
          </a:endParaRPr>
        </a:p>
      </xdr:txBody>
    </xdr:sp>
    <xdr:clientData/>
  </xdr:twoCellAnchor>
  <xdr:twoCellAnchor editAs="oneCell">
    <xdr:from>
      <xdr:col>13</xdr:col>
      <xdr:colOff>677333</xdr:colOff>
      <xdr:row>11</xdr:row>
      <xdr:rowOff>63500</xdr:rowOff>
    </xdr:from>
    <xdr:to>
      <xdr:col>15</xdr:col>
      <xdr:colOff>512233</xdr:colOff>
      <xdr:row>12</xdr:row>
      <xdr:rowOff>154517</xdr:rowOff>
    </xdr:to>
    <xdr:pic>
      <xdr:nvPicPr>
        <xdr:cNvPr id="15" name="Picture 14">
          <a:extLst>
            <a:ext uri="{FF2B5EF4-FFF2-40B4-BE49-F238E27FC236}">
              <a16:creationId xmlns:a16="http://schemas.microsoft.com/office/drawing/2014/main" id="{F08C45BC-3458-C44B-B79E-1446BA769D72}"/>
            </a:ext>
          </a:extLst>
        </xdr:cNvPr>
        <xdr:cNvPicPr>
          <a:picLocks noChangeAspect="1"/>
        </xdr:cNvPicPr>
      </xdr:nvPicPr>
      <xdr:blipFill>
        <a:blip xmlns:r="http://schemas.openxmlformats.org/officeDocument/2006/relationships" r:embed="rId8"/>
        <a:stretch>
          <a:fillRect/>
        </a:stretch>
      </xdr:blipFill>
      <xdr:spPr>
        <a:xfrm>
          <a:off x="11408833" y="2275417"/>
          <a:ext cx="1485900" cy="292100"/>
        </a:xfrm>
        <a:prstGeom prst="rect">
          <a:avLst/>
        </a:prstGeom>
      </xdr:spPr>
    </xdr:pic>
    <xdr:clientData/>
  </xdr:twoCellAnchor>
  <xdr:twoCellAnchor editAs="oneCell">
    <xdr:from>
      <xdr:col>13</xdr:col>
      <xdr:colOff>666750</xdr:colOff>
      <xdr:row>21</xdr:row>
      <xdr:rowOff>63499</xdr:rowOff>
    </xdr:from>
    <xdr:to>
      <xdr:col>16</xdr:col>
      <xdr:colOff>107950</xdr:colOff>
      <xdr:row>22</xdr:row>
      <xdr:rowOff>167216</xdr:rowOff>
    </xdr:to>
    <xdr:pic>
      <xdr:nvPicPr>
        <xdr:cNvPr id="16" name="Picture 15">
          <a:extLst>
            <a:ext uri="{FF2B5EF4-FFF2-40B4-BE49-F238E27FC236}">
              <a16:creationId xmlns:a16="http://schemas.microsoft.com/office/drawing/2014/main" id="{34C69A7C-E37F-6E45-A9F5-BDA87938BC66}"/>
            </a:ext>
          </a:extLst>
        </xdr:cNvPr>
        <xdr:cNvPicPr>
          <a:picLocks noChangeAspect="1"/>
        </xdr:cNvPicPr>
      </xdr:nvPicPr>
      <xdr:blipFill>
        <a:blip xmlns:r="http://schemas.openxmlformats.org/officeDocument/2006/relationships" r:embed="rId9"/>
        <a:stretch>
          <a:fillRect/>
        </a:stretch>
      </xdr:blipFill>
      <xdr:spPr>
        <a:xfrm>
          <a:off x="11398250" y="4286249"/>
          <a:ext cx="1917700" cy="304800"/>
        </a:xfrm>
        <a:prstGeom prst="rect">
          <a:avLst/>
        </a:prstGeom>
      </xdr:spPr>
    </xdr:pic>
    <xdr:clientData/>
  </xdr:twoCellAnchor>
  <xdr:twoCellAnchor editAs="oneCell">
    <xdr:from>
      <xdr:col>13</xdr:col>
      <xdr:colOff>719667</xdr:colOff>
      <xdr:row>31</xdr:row>
      <xdr:rowOff>148168</xdr:rowOff>
    </xdr:from>
    <xdr:to>
      <xdr:col>16</xdr:col>
      <xdr:colOff>541867</xdr:colOff>
      <xdr:row>33</xdr:row>
      <xdr:rowOff>38101</xdr:rowOff>
    </xdr:to>
    <xdr:pic>
      <xdr:nvPicPr>
        <xdr:cNvPr id="17" name="Picture 16">
          <a:extLst>
            <a:ext uri="{FF2B5EF4-FFF2-40B4-BE49-F238E27FC236}">
              <a16:creationId xmlns:a16="http://schemas.microsoft.com/office/drawing/2014/main" id="{F5E5EA95-2603-D54A-927D-7FC715D6CEB9}"/>
            </a:ext>
          </a:extLst>
        </xdr:cNvPr>
        <xdr:cNvPicPr>
          <a:picLocks noChangeAspect="1"/>
        </xdr:cNvPicPr>
      </xdr:nvPicPr>
      <xdr:blipFill>
        <a:blip xmlns:r="http://schemas.openxmlformats.org/officeDocument/2006/relationships" r:embed="rId10"/>
        <a:stretch>
          <a:fillRect/>
        </a:stretch>
      </xdr:blipFill>
      <xdr:spPr>
        <a:xfrm>
          <a:off x="11451167" y="6381751"/>
          <a:ext cx="2298700" cy="292100"/>
        </a:xfrm>
        <a:prstGeom prst="rect">
          <a:avLst/>
        </a:prstGeom>
      </xdr:spPr>
    </xdr:pic>
    <xdr:clientData/>
  </xdr:twoCellAnchor>
  <xdr:twoCellAnchor>
    <xdr:from>
      <xdr:col>6</xdr:col>
      <xdr:colOff>783163</xdr:colOff>
      <xdr:row>16</xdr:row>
      <xdr:rowOff>63505</xdr:rowOff>
    </xdr:from>
    <xdr:to>
      <xdr:col>10</xdr:col>
      <xdr:colOff>402162</xdr:colOff>
      <xdr:row>24</xdr:row>
      <xdr:rowOff>5</xdr:rowOff>
    </xdr:to>
    <xdr:sp macro="" textlink="">
      <xdr:nvSpPr>
        <xdr:cNvPr id="18" name="Title 1">
          <a:extLst>
            <a:ext uri="{FF2B5EF4-FFF2-40B4-BE49-F238E27FC236}">
              <a16:creationId xmlns:a16="http://schemas.microsoft.com/office/drawing/2014/main" id="{5B3A56ED-9A00-5C43-8668-9B9FF1A8C0AF}"/>
            </a:ext>
          </a:extLst>
        </xdr:cNvPr>
        <xdr:cNvSpPr>
          <a:spLocks noGrp="1"/>
        </xdr:cNvSpPr>
      </xdr:nvSpPr>
      <xdr:spPr>
        <a:xfrm>
          <a:off x="5736163" y="3280838"/>
          <a:ext cx="2920999" cy="1545167"/>
        </a:xfrm>
        <a:prstGeom prst="rect">
          <a:avLst/>
        </a:prstGeom>
      </xdr:spPr>
      <xdr:txBody>
        <a:bodyPr vert="horz" wrap="square" lIns="91440" tIns="45720" rIns="91440" bIns="45720" rtlCol="0" anchor="ctr">
          <a:norm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AU" sz="4400">
              <a:solidFill>
                <a:srgbClr val="3092C4"/>
              </a:solidFill>
            </a:rPr>
            <a:t>Med ID</a:t>
          </a:r>
        </a:p>
        <a:p>
          <a:pPr algn="ctr"/>
          <a:r>
            <a:rPr lang="en-AU" sz="1800">
              <a:solidFill>
                <a:srgbClr val="3092C4"/>
              </a:solidFill>
            </a:rPr>
            <a:t>MedEye Partner</a:t>
          </a:r>
          <a:br>
            <a:rPr lang="en-AU" sz="4400">
              <a:solidFill>
                <a:srgbClr val="3092C4"/>
              </a:solidFill>
            </a:rPr>
          </a:br>
          <a:endParaRPr lang="en-US" sz="4400">
            <a:solidFill>
              <a:srgbClr val="3092C4"/>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0A0A0-FA95-1548-AD46-DFA29C43F464}">
  <sheetPr>
    <tabColor rgb="FF0070C0"/>
  </sheetPr>
  <dimension ref="A1"/>
  <sheetViews>
    <sheetView showGridLines="0" showRowColHeaders="0" zoomScale="120" zoomScaleNormal="120" workbookViewId="0">
      <selection activeCell="S9" sqref="S9"/>
    </sheetView>
  </sheetViews>
  <sheetFormatPr defaultColWidth="10.83203125" defaultRowHeight="15.5"/>
  <cols>
    <col min="1" max="16384" width="10.83203125" style="1"/>
  </cols>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2428-00AB-C74D-81C7-169D8FB93446}">
  <sheetPr>
    <tabColor rgb="FF00B050"/>
  </sheetPr>
  <dimension ref="A1:G32"/>
  <sheetViews>
    <sheetView tabSelected="1" zoomScale="90" zoomScaleNormal="90" workbookViewId="0">
      <selection activeCell="C18" sqref="C18"/>
    </sheetView>
  </sheetViews>
  <sheetFormatPr defaultColWidth="10.83203125" defaultRowHeight="15.5"/>
  <cols>
    <col min="1" max="1" width="10.83203125" style="38"/>
    <col min="2" max="2" width="66.1640625" style="38" bestFit="1" customWidth="1"/>
    <col min="3" max="3" width="15.1640625" style="38" customWidth="1"/>
    <col min="4" max="4" width="39.6640625" style="40" bestFit="1" customWidth="1"/>
    <col min="5" max="16384" width="10.83203125" style="38"/>
  </cols>
  <sheetData>
    <row r="1" spans="1:7" ht="18">
      <c r="B1" s="79" t="s">
        <v>75</v>
      </c>
      <c r="C1" s="80"/>
      <c r="D1" s="81"/>
    </row>
    <row r="2" spans="1:7" ht="18">
      <c r="B2" s="39"/>
      <c r="C2" s="39"/>
    </row>
    <row r="3" spans="1:7">
      <c r="B3" s="82" t="s">
        <v>11</v>
      </c>
      <c r="C3" s="83"/>
      <c r="D3" s="84"/>
    </row>
    <row r="4" spans="1:7">
      <c r="B4" s="41" t="s">
        <v>9</v>
      </c>
      <c r="C4" s="70">
        <v>420</v>
      </c>
      <c r="D4" s="42"/>
    </row>
    <row r="5" spans="1:7">
      <c r="B5" s="41" t="s">
        <v>19</v>
      </c>
      <c r="C5" s="71">
        <v>0.9</v>
      </c>
      <c r="D5" s="43"/>
    </row>
    <row r="6" spans="1:7" s="44" customFormat="1">
      <c r="B6" s="41" t="s">
        <v>10</v>
      </c>
      <c r="C6" s="70">
        <v>30</v>
      </c>
      <c r="D6" s="45"/>
      <c r="F6" s="44" t="s">
        <v>8</v>
      </c>
    </row>
    <row r="7" spans="1:7">
      <c r="A7" s="38" t="s">
        <v>8</v>
      </c>
      <c r="B7" s="41" t="s">
        <v>76</v>
      </c>
      <c r="C7" s="70">
        <v>6</v>
      </c>
      <c r="D7" s="43"/>
      <c r="F7" s="46" t="s">
        <v>8</v>
      </c>
    </row>
    <row r="8" spans="1:7">
      <c r="A8" s="38" t="s">
        <v>8</v>
      </c>
      <c r="B8" s="41" t="s">
        <v>32</v>
      </c>
      <c r="C8" s="70">
        <v>6</v>
      </c>
      <c r="D8" s="43"/>
      <c r="F8" s="38" t="s">
        <v>8</v>
      </c>
    </row>
    <row r="9" spans="1:7">
      <c r="A9" s="38" t="s">
        <v>8</v>
      </c>
      <c r="B9" s="41" t="s">
        <v>20</v>
      </c>
      <c r="C9" s="72">
        <v>8.8999999999999996E-2</v>
      </c>
      <c r="D9" s="47" t="s">
        <v>42</v>
      </c>
      <c r="F9" s="38" t="s">
        <v>8</v>
      </c>
    </row>
    <row r="10" spans="1:7">
      <c r="A10" s="38" t="s">
        <v>8</v>
      </c>
      <c r="B10" s="41" t="s">
        <v>33</v>
      </c>
      <c r="C10" s="72">
        <v>0.105</v>
      </c>
      <c r="D10" s="47" t="s">
        <v>42</v>
      </c>
      <c r="F10" s="38" t="s">
        <v>8</v>
      </c>
      <c r="G10" s="38" t="s">
        <v>8</v>
      </c>
    </row>
    <row r="11" spans="1:7">
      <c r="A11" s="38" t="s">
        <v>8</v>
      </c>
      <c r="B11" s="41" t="s">
        <v>34</v>
      </c>
      <c r="C11" s="72">
        <v>7.4999999999999997E-2</v>
      </c>
      <c r="D11" s="47" t="s">
        <v>42</v>
      </c>
      <c r="F11" s="38" t="s">
        <v>8</v>
      </c>
      <c r="G11" s="38" t="s">
        <v>8</v>
      </c>
    </row>
    <row r="12" spans="1:7">
      <c r="A12" s="38" t="s">
        <v>8</v>
      </c>
      <c r="B12" s="41" t="s">
        <v>46</v>
      </c>
      <c r="C12" s="73">
        <v>0</v>
      </c>
      <c r="D12" s="47" t="s">
        <v>8</v>
      </c>
    </row>
    <row r="13" spans="1:7">
      <c r="A13" s="38" t="s">
        <v>8</v>
      </c>
      <c r="B13" s="41" t="s">
        <v>35</v>
      </c>
      <c r="C13" s="73">
        <v>9000</v>
      </c>
      <c r="D13" s="47" t="s">
        <v>43</v>
      </c>
    </row>
    <row r="14" spans="1:7">
      <c r="A14" s="38" t="s">
        <v>8</v>
      </c>
      <c r="B14" s="82" t="s">
        <v>25</v>
      </c>
      <c r="C14" s="83"/>
      <c r="D14" s="84"/>
    </row>
    <row r="15" spans="1:7">
      <c r="A15" s="44"/>
      <c r="B15" s="41" t="s">
        <v>77</v>
      </c>
      <c r="C15" s="74">
        <v>1</v>
      </c>
      <c r="D15" s="43"/>
    </row>
    <row r="16" spans="1:7">
      <c r="A16" s="44" t="s">
        <v>8</v>
      </c>
      <c r="B16" s="41" t="s">
        <v>78</v>
      </c>
      <c r="C16" s="74">
        <v>0</v>
      </c>
      <c r="D16" s="43"/>
    </row>
    <row r="17" spans="1:4">
      <c r="A17" s="38" t="s">
        <v>8</v>
      </c>
      <c r="B17" s="41" t="s">
        <v>79</v>
      </c>
      <c r="C17" s="74">
        <v>1</v>
      </c>
      <c r="D17" s="43"/>
    </row>
    <row r="18" spans="1:4">
      <c r="A18" s="38" t="s">
        <v>8</v>
      </c>
      <c r="B18" s="41" t="s">
        <v>80</v>
      </c>
      <c r="C18" s="75">
        <v>6</v>
      </c>
      <c r="D18" s="43"/>
    </row>
    <row r="19" spans="1:4">
      <c r="A19" s="38" t="s">
        <v>8</v>
      </c>
      <c r="B19" s="41" t="s">
        <v>8</v>
      </c>
      <c r="C19" s="48" t="s">
        <v>8</v>
      </c>
      <c r="D19" s="43"/>
    </row>
    <row r="20" spans="1:4">
      <c r="A20" s="38" t="s">
        <v>8</v>
      </c>
      <c r="B20" s="82" t="s">
        <v>12</v>
      </c>
      <c r="C20" s="83"/>
      <c r="D20" s="84"/>
    </row>
    <row r="21" spans="1:4">
      <c r="A21" s="38" t="s">
        <v>8</v>
      </c>
      <c r="B21" s="41" t="s">
        <v>21</v>
      </c>
      <c r="C21" s="48">
        <f>C4*C5</f>
        <v>378</v>
      </c>
      <c r="D21" s="43"/>
    </row>
    <row r="22" spans="1:4">
      <c r="A22" s="38" t="s">
        <v>8</v>
      </c>
      <c r="B22" s="41" t="s">
        <v>16</v>
      </c>
      <c r="C22" s="49">
        <f>C21/C6</f>
        <v>12.6</v>
      </c>
      <c r="D22" s="43"/>
    </row>
    <row r="23" spans="1:4">
      <c r="B23" s="41" t="s">
        <v>17</v>
      </c>
      <c r="C23" s="49">
        <f>(C21*C8)*365</f>
        <v>827820</v>
      </c>
      <c r="D23" s="43"/>
    </row>
    <row r="24" spans="1:4">
      <c r="B24" s="41" t="s">
        <v>18</v>
      </c>
      <c r="C24" s="49">
        <f>C23*C9</f>
        <v>73675.98</v>
      </c>
      <c r="D24" s="43"/>
    </row>
    <row r="25" spans="1:4">
      <c r="B25" s="41" t="s">
        <v>74</v>
      </c>
      <c r="C25" s="49">
        <f>C24*C10</f>
        <v>7735.977899999999</v>
      </c>
      <c r="D25" s="43"/>
    </row>
    <row r="26" spans="1:4">
      <c r="B26" s="41" t="s">
        <v>37</v>
      </c>
      <c r="C26" s="49">
        <f>C25*C11</f>
        <v>580.19834249999985</v>
      </c>
      <c r="D26" s="43"/>
    </row>
    <row r="27" spans="1:4">
      <c r="B27" s="50" t="s">
        <v>38</v>
      </c>
      <c r="C27" s="51">
        <f>(C25-C26)*C12</f>
        <v>0</v>
      </c>
      <c r="D27" s="43"/>
    </row>
    <row r="28" spans="1:4">
      <c r="B28" s="50" t="s">
        <v>39</v>
      </c>
      <c r="C28" s="51">
        <f>C26*C13</f>
        <v>5221785.0824999986</v>
      </c>
      <c r="D28" s="47" t="s">
        <v>44</v>
      </c>
    </row>
    <row r="29" spans="1:4">
      <c r="B29" s="3" t="s">
        <v>45</v>
      </c>
      <c r="C29" s="2">
        <f>SUM(C27:C28)</f>
        <v>5221785.0824999986</v>
      </c>
      <c r="D29" s="4"/>
    </row>
    <row r="30" spans="1:4" ht="25" customHeight="1">
      <c r="B30" s="76" t="s">
        <v>85</v>
      </c>
      <c r="C30" s="77"/>
      <c r="D30" s="78"/>
    </row>
    <row r="31" spans="1:4">
      <c r="B31" s="52"/>
      <c r="C31" s="52"/>
      <c r="D31" s="53"/>
    </row>
    <row r="32" spans="1:4">
      <c r="B32" s="54"/>
      <c r="C32" s="54"/>
      <c r="D32" s="55"/>
    </row>
  </sheetData>
  <sheetProtection sheet="1" selectLockedCells="1"/>
  <mergeCells count="5">
    <mergeCell ref="B30:D30"/>
    <mergeCell ref="B1:D1"/>
    <mergeCell ref="B3:D3"/>
    <mergeCell ref="B14:D14"/>
    <mergeCell ref="B20:D20"/>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1A9C-FE24-CD4B-8DAE-6ACD32884A9A}">
  <sheetPr>
    <tabColor rgb="FF00B050"/>
  </sheetPr>
  <dimension ref="A2:P44"/>
  <sheetViews>
    <sheetView zoomScale="80" zoomScaleNormal="80" workbookViewId="0">
      <selection activeCell="D6" sqref="D6"/>
    </sheetView>
  </sheetViews>
  <sheetFormatPr defaultColWidth="10.83203125" defaultRowHeight="15.5"/>
  <cols>
    <col min="1" max="1" width="7" style="5" customWidth="1"/>
    <col min="2" max="2" width="45.6640625" style="5" bestFit="1" customWidth="1"/>
    <col min="3" max="3" width="33.83203125" style="5" bestFit="1" customWidth="1"/>
    <col min="4" max="4" width="35.5" style="5" customWidth="1"/>
    <col min="5" max="5" width="19" style="5" bestFit="1" customWidth="1"/>
    <col min="6" max="6" width="13.6640625" style="5" bestFit="1" customWidth="1"/>
    <col min="7" max="8" width="15.33203125" style="6" bestFit="1" customWidth="1"/>
    <col min="9" max="14" width="10.83203125" style="6"/>
    <col min="15" max="15" width="15.33203125" style="6" bestFit="1" customWidth="1"/>
    <col min="16" max="16" width="17.83203125" style="6" bestFit="1" customWidth="1"/>
    <col min="17" max="16384" width="10.83203125" style="6"/>
  </cols>
  <sheetData>
    <row r="2" spans="1:16" ht="17.5">
      <c r="B2" s="88" t="s">
        <v>68</v>
      </c>
      <c r="C2" s="89"/>
      <c r="D2" s="90"/>
    </row>
    <row r="4" spans="1:16">
      <c r="B4" s="31" t="s">
        <v>24</v>
      </c>
      <c r="C4" s="31" t="s">
        <v>13</v>
      </c>
      <c r="D4" s="32"/>
    </row>
    <row r="5" spans="1:16">
      <c r="B5" s="7" t="s">
        <v>65</v>
      </c>
      <c r="C5" s="7"/>
      <c r="D5" s="8">
        <f>Assess!C27+Assess!C28</f>
        <v>5221785.0824999986</v>
      </c>
    </row>
    <row r="6" spans="1:16">
      <c r="B6" s="7" t="s">
        <v>27</v>
      </c>
      <c r="C6" s="7"/>
      <c r="D6" s="9">
        <v>80000</v>
      </c>
    </row>
    <row r="7" spans="1:16" s="11" customFormat="1">
      <c r="A7" s="10"/>
      <c r="B7" s="7" t="s">
        <v>28</v>
      </c>
      <c r="C7" s="7"/>
      <c r="D7" s="9">
        <v>60000</v>
      </c>
      <c r="E7" s="10"/>
      <c r="F7" s="10"/>
    </row>
    <row r="8" spans="1:16">
      <c r="A8" s="5" t="s">
        <v>8</v>
      </c>
      <c r="B8" s="7" t="s">
        <v>29</v>
      </c>
      <c r="C8" s="7"/>
      <c r="D8" s="12">
        <v>0</v>
      </c>
      <c r="G8" s="13" t="s">
        <v>8</v>
      </c>
    </row>
    <row r="9" spans="1:16">
      <c r="B9" s="7"/>
      <c r="C9" s="7"/>
      <c r="D9" s="14"/>
      <c r="G9" s="13"/>
    </row>
    <row r="10" spans="1:16">
      <c r="B10" s="31" t="s">
        <v>66</v>
      </c>
      <c r="C10" s="31"/>
      <c r="D10" s="33"/>
      <c r="G10" s="13"/>
    </row>
    <row r="11" spans="1:16">
      <c r="B11" s="7" t="s">
        <v>67</v>
      </c>
      <c r="C11" s="7"/>
      <c r="D11" s="12">
        <v>0</v>
      </c>
      <c r="G11" s="13"/>
    </row>
    <row r="12" spans="1:16">
      <c r="B12" s="7" t="s">
        <v>69</v>
      </c>
      <c r="C12" s="7"/>
      <c r="D12" s="12">
        <v>0</v>
      </c>
      <c r="G12" s="13"/>
    </row>
    <row r="13" spans="1:16">
      <c r="B13" s="7" t="s">
        <v>70</v>
      </c>
      <c r="C13" s="7"/>
      <c r="D13" s="12">
        <v>0</v>
      </c>
      <c r="G13" s="13"/>
    </row>
    <row r="14" spans="1:16">
      <c r="B14" s="7" t="s">
        <v>71</v>
      </c>
      <c r="C14" s="7"/>
      <c r="D14" s="12">
        <v>0</v>
      </c>
      <c r="G14" s="13"/>
    </row>
    <row r="15" spans="1:16">
      <c r="A15" s="5" t="s">
        <v>8</v>
      </c>
      <c r="B15" s="31" t="s">
        <v>22</v>
      </c>
      <c r="C15" s="31"/>
      <c r="D15" s="34">
        <f>D5+D6+D7+D8</f>
        <v>5361785.0824999986</v>
      </c>
      <c r="E15" s="15"/>
      <c r="F15" s="15"/>
      <c r="G15" s="16"/>
      <c r="H15" s="16"/>
      <c r="I15" s="16"/>
      <c r="J15" s="16"/>
      <c r="K15" s="16"/>
      <c r="L15" s="16"/>
      <c r="M15" s="16"/>
      <c r="N15" s="16"/>
      <c r="O15" s="16"/>
      <c r="P15" s="16"/>
    </row>
    <row r="16" spans="1:16">
      <c r="A16" s="5" t="s">
        <v>8</v>
      </c>
      <c r="B16" s="7"/>
      <c r="C16" s="7"/>
      <c r="D16" s="17"/>
    </row>
    <row r="17" spans="1:5">
      <c r="A17" s="5" t="s">
        <v>8</v>
      </c>
      <c r="B17" s="31" t="s">
        <v>36</v>
      </c>
      <c r="C17" s="31"/>
      <c r="D17" s="35" t="s">
        <v>8</v>
      </c>
    </row>
    <row r="18" spans="1:5">
      <c r="A18" s="5" t="s">
        <v>8</v>
      </c>
      <c r="B18" s="7" t="s">
        <v>50</v>
      </c>
      <c r="C18" s="7">
        <v>3</v>
      </c>
      <c r="D18" s="8">
        <f>'Staged Pricing'!C21</f>
        <v>98000</v>
      </c>
    </row>
    <row r="19" spans="1:5">
      <c r="B19" s="7" t="s">
        <v>51</v>
      </c>
      <c r="C19" s="18">
        <f>SUM(Assess!C21/Assess!C18)-C18</f>
        <v>60</v>
      </c>
      <c r="D19" s="8">
        <f>C19*'Staged Pricing'!C46</f>
        <v>1680000</v>
      </c>
    </row>
    <row r="20" spans="1:5">
      <c r="B20" s="19" t="s">
        <v>57</v>
      </c>
      <c r="C20" s="19"/>
      <c r="D20" s="20">
        <f>SUM(D18:D19)</f>
        <v>1778000</v>
      </c>
      <c r="E20" s="15"/>
    </row>
    <row r="21" spans="1:5">
      <c r="B21" s="7" t="s">
        <v>53</v>
      </c>
      <c r="C21" s="7"/>
      <c r="D21" s="8">
        <f>SUM($D$20*0.18)</f>
        <v>320040</v>
      </c>
    </row>
    <row r="22" spans="1:5">
      <c r="B22" s="7" t="s">
        <v>54</v>
      </c>
      <c r="C22" s="7"/>
      <c r="D22" s="8">
        <f t="shared" ref="D22:D24" si="0">SUM($D$20*0.18)</f>
        <v>320040</v>
      </c>
    </row>
    <row r="23" spans="1:5">
      <c r="B23" s="7" t="s">
        <v>55</v>
      </c>
      <c r="C23" s="7"/>
      <c r="D23" s="8">
        <f t="shared" si="0"/>
        <v>320040</v>
      </c>
    </row>
    <row r="24" spans="1:5">
      <c r="A24" s="5" t="s">
        <v>8</v>
      </c>
      <c r="B24" s="7" t="s">
        <v>56</v>
      </c>
      <c r="C24" s="7"/>
      <c r="D24" s="8">
        <f t="shared" si="0"/>
        <v>320040</v>
      </c>
    </row>
    <row r="25" spans="1:5">
      <c r="A25" s="5" t="s">
        <v>8</v>
      </c>
      <c r="B25" s="31" t="s">
        <v>23</v>
      </c>
      <c r="C25" s="31"/>
      <c r="D25" s="34">
        <f>SUM(D20+D21+D22+D23+D24)</f>
        <v>3058160</v>
      </c>
    </row>
    <row r="26" spans="1:5">
      <c r="A26" s="5" t="s">
        <v>8</v>
      </c>
      <c r="B26" s="7"/>
      <c r="C26" s="7"/>
      <c r="D26" s="17"/>
    </row>
    <row r="27" spans="1:5">
      <c r="A27" s="10"/>
      <c r="B27" s="31" t="s">
        <v>72</v>
      </c>
      <c r="C27" s="31"/>
      <c r="D27" s="34" t="s">
        <v>8</v>
      </c>
    </row>
    <row r="28" spans="1:5">
      <c r="A28" s="10" t="s">
        <v>8</v>
      </c>
      <c r="B28" s="7" t="s">
        <v>52</v>
      </c>
      <c r="C28" s="21" t="s">
        <v>58</v>
      </c>
      <c r="D28" s="8">
        <f>D15-D20</f>
        <v>3583785.0824999986</v>
      </c>
      <c r="E28" s="22" t="s">
        <v>8</v>
      </c>
    </row>
    <row r="29" spans="1:5">
      <c r="A29" s="5" t="s">
        <v>8</v>
      </c>
      <c r="B29" s="7" t="s">
        <v>59</v>
      </c>
      <c r="C29" s="21" t="s">
        <v>63</v>
      </c>
      <c r="D29" s="8">
        <f>SUM($D$15-D21)</f>
        <v>5041745.0824999986</v>
      </c>
      <c r="E29" s="22"/>
    </row>
    <row r="30" spans="1:5">
      <c r="B30" s="7" t="s">
        <v>60</v>
      </c>
      <c r="C30" s="21" t="s">
        <v>63</v>
      </c>
      <c r="D30" s="8">
        <f t="shared" ref="D30:D32" si="1">SUM($D$15-D22)</f>
        <v>5041745.0824999986</v>
      </c>
      <c r="E30" s="22"/>
    </row>
    <row r="31" spans="1:5">
      <c r="B31" s="7" t="s">
        <v>61</v>
      </c>
      <c r="C31" s="21" t="s">
        <v>63</v>
      </c>
      <c r="D31" s="8">
        <f t="shared" si="1"/>
        <v>5041745.0824999986</v>
      </c>
      <c r="E31" s="22"/>
    </row>
    <row r="32" spans="1:5">
      <c r="B32" s="7" t="s">
        <v>62</v>
      </c>
      <c r="C32" s="21" t="s">
        <v>63</v>
      </c>
      <c r="D32" s="8">
        <f t="shared" si="1"/>
        <v>5041745.0824999986</v>
      </c>
      <c r="E32" s="22"/>
    </row>
    <row r="33" spans="2:4">
      <c r="B33" s="31" t="s">
        <v>64</v>
      </c>
      <c r="C33" s="31"/>
      <c r="D33" s="34">
        <f>SUM(D28:D32)</f>
        <v>23750765.412499994</v>
      </c>
    </row>
    <row r="34" spans="2:4" ht="37" customHeight="1">
      <c r="B34" s="85" t="s">
        <v>73</v>
      </c>
      <c r="C34" s="86"/>
      <c r="D34" s="87"/>
    </row>
    <row r="35" spans="2:4">
      <c r="B35" s="23" t="s">
        <v>8</v>
      </c>
      <c r="C35" s="24"/>
      <c r="D35" s="25"/>
    </row>
    <row r="36" spans="2:4">
      <c r="B36" s="91" t="s">
        <v>83</v>
      </c>
      <c r="C36" s="92"/>
      <c r="D36" s="93"/>
    </row>
    <row r="37" spans="2:4">
      <c r="B37" s="26" t="s">
        <v>52</v>
      </c>
      <c r="D37" s="27">
        <f>SUM(D28/Assess!$C$21)</f>
        <v>9480.9129166666626</v>
      </c>
    </row>
    <row r="38" spans="2:4">
      <c r="B38" s="26" t="s">
        <v>59</v>
      </c>
      <c r="D38" s="27">
        <f>SUM(D29/Assess!$C$21)</f>
        <v>13337.949953703701</v>
      </c>
    </row>
    <row r="39" spans="2:4">
      <c r="B39" s="26" t="s">
        <v>60</v>
      </c>
      <c r="D39" s="27">
        <f>SUM(D30/Assess!$C$21)</f>
        <v>13337.949953703701</v>
      </c>
    </row>
    <row r="40" spans="2:4">
      <c r="B40" s="26" t="s">
        <v>61</v>
      </c>
      <c r="D40" s="27">
        <f>SUM(D31/Assess!$C$21)</f>
        <v>13337.949953703701</v>
      </c>
    </row>
    <row r="41" spans="2:4">
      <c r="B41" s="28" t="s">
        <v>62</v>
      </c>
      <c r="C41" s="29"/>
      <c r="D41" s="30">
        <f>SUM(D32/Assess!$C$21)</f>
        <v>13337.949953703701</v>
      </c>
    </row>
    <row r="42" spans="2:4">
      <c r="D42" s="15" t="s">
        <v>8</v>
      </c>
    </row>
    <row r="43" spans="2:4">
      <c r="B43" s="31" t="s">
        <v>86</v>
      </c>
      <c r="C43" s="36"/>
      <c r="D43" s="37">
        <f>SUM(D20/D15)*12</f>
        <v>3.9792717670906397</v>
      </c>
    </row>
    <row r="44" spans="2:4">
      <c r="D44" s="5" t="s">
        <v>8</v>
      </c>
    </row>
  </sheetData>
  <sheetProtection sheet="1" selectLockedCells="1"/>
  <mergeCells count="3">
    <mergeCell ref="B34:D34"/>
    <mergeCell ref="B2:D2"/>
    <mergeCell ref="B36:D36"/>
  </mergeCells>
  <pageMargins left="0.7" right="0.7" top="0.75" bottom="0.75" header="0.3" footer="0.3"/>
  <ignoredErrors>
    <ignoredError sqref="D15 D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9D386-E8B7-304A-ABD2-FF3328C67525}">
  <sheetPr>
    <tabColor rgb="FF00B050"/>
  </sheetPr>
  <dimension ref="A1:G50"/>
  <sheetViews>
    <sheetView topLeftCell="A31" zoomScale="90" zoomScaleNormal="90" workbookViewId="0">
      <selection activeCell="B18" sqref="B18"/>
    </sheetView>
  </sheetViews>
  <sheetFormatPr defaultColWidth="10.83203125" defaultRowHeight="15.5"/>
  <cols>
    <col min="1" max="1" width="11" style="56" bestFit="1" customWidth="1"/>
    <col min="2" max="2" width="70" style="57" customWidth="1"/>
    <col min="3" max="3" width="29.1640625" style="57" customWidth="1"/>
    <col min="4" max="4" width="11" style="57" bestFit="1" customWidth="1"/>
    <col min="5" max="5" width="53" style="57" bestFit="1" customWidth="1"/>
    <col min="6" max="6" width="9.1640625" style="56" bestFit="1" customWidth="1"/>
    <col min="7" max="7" width="10.83203125" style="56"/>
    <col min="8" max="16384" width="10.83203125" style="57"/>
  </cols>
  <sheetData>
    <row r="1" spans="2:7" ht="18">
      <c r="B1" s="79" t="s">
        <v>26</v>
      </c>
      <c r="C1" s="81"/>
      <c r="D1" s="56"/>
      <c r="E1" s="56"/>
      <c r="F1" s="57"/>
      <c r="G1" s="57"/>
    </row>
    <row r="2" spans="2:7">
      <c r="B2" s="56"/>
      <c r="C2" s="56"/>
      <c r="D2" s="56"/>
      <c r="E2" s="56"/>
      <c r="F2" s="57"/>
      <c r="G2" s="57"/>
    </row>
    <row r="3" spans="2:7">
      <c r="B3" s="96" t="s">
        <v>84</v>
      </c>
      <c r="C3" s="97"/>
      <c r="D3" s="56"/>
      <c r="F3" s="57"/>
      <c r="G3" s="57"/>
    </row>
    <row r="4" spans="2:7">
      <c r="B4" s="58" t="s">
        <v>0</v>
      </c>
      <c r="C4" s="65" t="s">
        <v>47</v>
      </c>
      <c r="D4" s="56"/>
      <c r="E4" s="56"/>
      <c r="F4" s="57"/>
      <c r="G4" s="57"/>
    </row>
    <row r="5" spans="2:7">
      <c r="B5" s="59" t="s">
        <v>1</v>
      </c>
      <c r="C5" s="66"/>
      <c r="D5" s="56"/>
      <c r="E5" s="56"/>
      <c r="F5" s="57"/>
      <c r="G5" s="57"/>
    </row>
    <row r="6" spans="2:7">
      <c r="B6" s="59" t="s">
        <v>30</v>
      </c>
      <c r="C6" s="66">
        <v>3</v>
      </c>
      <c r="D6" s="56"/>
      <c r="E6" s="56"/>
      <c r="F6" s="57"/>
      <c r="G6" s="57"/>
    </row>
    <row r="7" spans="2:7">
      <c r="B7" s="59" t="s">
        <v>3</v>
      </c>
      <c r="C7" s="66">
        <v>0</v>
      </c>
      <c r="D7" s="56"/>
      <c r="E7" s="56"/>
      <c r="F7" s="57"/>
      <c r="G7" s="57"/>
    </row>
    <row r="8" spans="2:7">
      <c r="B8" s="59" t="s">
        <v>31</v>
      </c>
      <c r="C8" s="66">
        <v>1</v>
      </c>
      <c r="D8" s="56"/>
      <c r="E8" s="56"/>
      <c r="F8" s="57"/>
      <c r="G8" s="57"/>
    </row>
    <row r="9" spans="2:7">
      <c r="B9" s="60" t="s">
        <v>14</v>
      </c>
      <c r="C9" s="67">
        <v>6</v>
      </c>
      <c r="D9" s="56"/>
      <c r="E9" s="56"/>
      <c r="F9" s="57"/>
      <c r="G9" s="57"/>
    </row>
    <row r="10" spans="2:7">
      <c r="B10" s="94" t="s">
        <v>4</v>
      </c>
      <c r="C10" s="95"/>
      <c r="D10" s="56"/>
      <c r="E10" s="56"/>
      <c r="F10" s="57"/>
      <c r="G10" s="57"/>
    </row>
    <row r="11" spans="2:7">
      <c r="B11" s="59" t="s">
        <v>5</v>
      </c>
      <c r="C11" s="66">
        <v>1</v>
      </c>
      <c r="D11" s="56"/>
      <c r="E11" s="56"/>
      <c r="F11" s="57"/>
      <c r="G11" s="57"/>
    </row>
    <row r="12" spans="2:7">
      <c r="B12" s="59" t="s">
        <v>6</v>
      </c>
      <c r="C12" s="66">
        <v>0</v>
      </c>
      <c r="E12" s="56"/>
      <c r="F12" s="57"/>
      <c r="G12" s="57"/>
    </row>
    <row r="13" spans="2:7">
      <c r="B13" s="60" t="s">
        <v>7</v>
      </c>
      <c r="C13" s="67">
        <v>1</v>
      </c>
      <c r="E13" s="56"/>
      <c r="F13" s="57"/>
      <c r="G13" s="57"/>
    </row>
    <row r="14" spans="2:7">
      <c r="B14" s="94" t="s">
        <v>82</v>
      </c>
      <c r="C14" s="95"/>
      <c r="E14" s="56"/>
      <c r="F14" s="57"/>
      <c r="G14" s="57"/>
    </row>
    <row r="15" spans="2:7">
      <c r="B15" s="59" t="s">
        <v>2</v>
      </c>
      <c r="C15" s="66">
        <f>C6</f>
        <v>3</v>
      </c>
      <c r="E15" s="56"/>
      <c r="F15" s="57"/>
      <c r="G15" s="57"/>
    </row>
    <row r="16" spans="2:7">
      <c r="B16" s="59" t="s">
        <v>3</v>
      </c>
      <c r="C16" s="66">
        <f>C7</f>
        <v>0</v>
      </c>
      <c r="E16" s="56"/>
      <c r="F16" s="57"/>
      <c r="G16" s="57"/>
    </row>
    <row r="17" spans="2:7">
      <c r="B17" s="59" t="s">
        <v>5</v>
      </c>
      <c r="C17" s="66">
        <f>C11</f>
        <v>1</v>
      </c>
      <c r="E17" s="56"/>
      <c r="F17" s="57"/>
      <c r="G17" s="57"/>
    </row>
    <row r="18" spans="2:7">
      <c r="B18" s="59" t="s">
        <v>6</v>
      </c>
      <c r="C18" s="66">
        <f>C12</f>
        <v>0</v>
      </c>
      <c r="E18" s="56"/>
      <c r="F18" s="57"/>
      <c r="G18" s="57"/>
    </row>
    <row r="19" spans="2:7">
      <c r="B19" s="59" t="s">
        <v>7</v>
      </c>
      <c r="C19" s="66">
        <f>C13</f>
        <v>1</v>
      </c>
      <c r="E19" s="56"/>
      <c r="F19" s="57"/>
      <c r="G19" s="57"/>
    </row>
    <row r="20" spans="2:7">
      <c r="B20" s="60" t="s">
        <v>88</v>
      </c>
      <c r="C20" s="68" t="s">
        <v>87</v>
      </c>
      <c r="E20" s="56"/>
      <c r="F20" s="57"/>
      <c r="G20" s="57"/>
    </row>
    <row r="21" spans="2:7">
      <c r="B21" s="3" t="s">
        <v>48</v>
      </c>
      <c r="C21" s="69">
        <v>98000</v>
      </c>
      <c r="E21" s="56"/>
      <c r="F21" s="57"/>
      <c r="G21" s="57"/>
    </row>
    <row r="22" spans="2:7">
      <c r="B22" s="62" t="s">
        <v>15</v>
      </c>
      <c r="C22" s="61"/>
      <c r="E22" s="56"/>
      <c r="F22" s="57"/>
      <c r="G22" s="57"/>
    </row>
    <row r="23" spans="2:7">
      <c r="B23" s="62" t="s">
        <v>81</v>
      </c>
      <c r="C23" s="61"/>
      <c r="E23" s="56"/>
      <c r="F23" s="57"/>
      <c r="G23" s="57"/>
    </row>
    <row r="24" spans="2:7">
      <c r="B24" s="62" t="s">
        <v>40</v>
      </c>
      <c r="C24" s="61"/>
      <c r="E24" s="56"/>
      <c r="F24" s="57"/>
      <c r="G24" s="57"/>
    </row>
    <row r="25" spans="2:7">
      <c r="B25" s="63" t="s">
        <v>41</v>
      </c>
      <c r="C25" s="64"/>
      <c r="E25" s="56"/>
      <c r="F25" s="57"/>
      <c r="G25" s="57"/>
    </row>
    <row r="26" spans="2:7">
      <c r="B26" s="56"/>
      <c r="C26" s="56"/>
      <c r="E26" s="56"/>
      <c r="F26" s="57"/>
      <c r="G26" s="57"/>
    </row>
    <row r="27" spans="2:7">
      <c r="B27" s="56"/>
      <c r="C27" s="56"/>
      <c r="E27" s="56"/>
      <c r="F27" s="57"/>
      <c r="G27" s="57"/>
    </row>
    <row r="28" spans="2:7">
      <c r="B28" s="96" t="s">
        <v>49</v>
      </c>
      <c r="C28" s="97"/>
      <c r="E28" s="56"/>
      <c r="F28" s="57"/>
      <c r="G28" s="57"/>
    </row>
    <row r="29" spans="2:7">
      <c r="B29" s="58" t="s">
        <v>0</v>
      </c>
      <c r="C29" s="65" t="s">
        <v>47</v>
      </c>
      <c r="E29" s="56"/>
      <c r="F29" s="57"/>
      <c r="G29" s="57"/>
    </row>
    <row r="30" spans="2:7">
      <c r="B30" s="59" t="s">
        <v>1</v>
      </c>
      <c r="C30" s="66"/>
      <c r="E30" s="56"/>
      <c r="F30" s="57"/>
      <c r="G30" s="57"/>
    </row>
    <row r="31" spans="2:7">
      <c r="B31" s="59" t="s">
        <v>30</v>
      </c>
      <c r="C31" s="66">
        <v>1</v>
      </c>
      <c r="E31" s="56"/>
      <c r="F31" s="57"/>
      <c r="G31" s="57"/>
    </row>
    <row r="32" spans="2:7">
      <c r="B32" s="59" t="s">
        <v>3</v>
      </c>
      <c r="C32" s="66">
        <v>0</v>
      </c>
      <c r="E32" s="56"/>
      <c r="F32" s="57"/>
      <c r="G32" s="57"/>
    </row>
    <row r="33" spans="2:7">
      <c r="B33" s="59" t="s">
        <v>31</v>
      </c>
      <c r="C33" s="66">
        <v>1</v>
      </c>
      <c r="E33" s="56"/>
      <c r="F33" s="57"/>
      <c r="G33" s="57"/>
    </row>
    <row r="34" spans="2:7">
      <c r="B34" s="60" t="s">
        <v>14</v>
      </c>
      <c r="C34" s="67">
        <v>1</v>
      </c>
      <c r="E34" s="56"/>
      <c r="F34" s="57"/>
      <c r="G34" s="57"/>
    </row>
    <row r="35" spans="2:7">
      <c r="B35" s="94" t="s">
        <v>4</v>
      </c>
      <c r="C35" s="95"/>
      <c r="E35" s="56"/>
      <c r="F35" s="57"/>
      <c r="G35" s="57"/>
    </row>
    <row r="36" spans="2:7">
      <c r="B36" s="59" t="s">
        <v>5</v>
      </c>
      <c r="C36" s="66">
        <v>0</v>
      </c>
      <c r="E36" s="56"/>
      <c r="F36" s="57"/>
      <c r="G36" s="57"/>
    </row>
    <row r="37" spans="2:7">
      <c r="B37" s="59" t="s">
        <v>6</v>
      </c>
      <c r="C37" s="66">
        <v>0</v>
      </c>
      <c r="E37" s="56"/>
      <c r="F37" s="57"/>
      <c r="G37" s="57"/>
    </row>
    <row r="38" spans="2:7">
      <c r="B38" s="60" t="s">
        <v>7</v>
      </c>
      <c r="C38" s="67">
        <v>0</v>
      </c>
      <c r="E38" s="56"/>
      <c r="F38" s="57"/>
      <c r="G38" s="57"/>
    </row>
    <row r="39" spans="2:7">
      <c r="B39" s="94" t="s">
        <v>82</v>
      </c>
      <c r="C39" s="95"/>
      <c r="E39" s="56"/>
      <c r="F39" s="57"/>
      <c r="G39" s="57"/>
    </row>
    <row r="40" spans="2:7">
      <c r="B40" s="59" t="s">
        <v>2</v>
      </c>
      <c r="C40" s="66">
        <f>C31</f>
        <v>1</v>
      </c>
      <c r="E40" s="56"/>
      <c r="F40" s="57"/>
      <c r="G40" s="57"/>
    </row>
    <row r="41" spans="2:7">
      <c r="B41" s="59" t="s">
        <v>3</v>
      </c>
      <c r="C41" s="66">
        <f>C32</f>
        <v>0</v>
      </c>
      <c r="E41" s="56"/>
      <c r="F41" s="57"/>
      <c r="G41" s="57"/>
    </row>
    <row r="42" spans="2:7">
      <c r="B42" s="59" t="s">
        <v>5</v>
      </c>
      <c r="C42" s="66">
        <f>C36</f>
        <v>0</v>
      </c>
    </row>
    <row r="43" spans="2:7">
      <c r="B43" s="59" t="s">
        <v>6</v>
      </c>
      <c r="C43" s="66">
        <f>C37</f>
        <v>0</v>
      </c>
    </row>
    <row r="44" spans="2:7">
      <c r="B44" s="59" t="s">
        <v>7</v>
      </c>
      <c r="C44" s="66">
        <f>C38</f>
        <v>0</v>
      </c>
    </row>
    <row r="45" spans="2:7">
      <c r="B45" s="60" t="s">
        <v>88</v>
      </c>
      <c r="C45" s="68" t="s">
        <v>87</v>
      </c>
    </row>
    <row r="46" spans="2:7">
      <c r="B46" s="3" t="s">
        <v>48</v>
      </c>
      <c r="C46" s="69">
        <v>28000</v>
      </c>
    </row>
    <row r="47" spans="2:7">
      <c r="B47" s="62" t="s">
        <v>15</v>
      </c>
      <c r="C47" s="61"/>
    </row>
    <row r="48" spans="2:7">
      <c r="B48" s="62" t="s">
        <v>81</v>
      </c>
      <c r="C48" s="61"/>
    </row>
    <row r="49" spans="2:3">
      <c r="B49" s="62" t="s">
        <v>40</v>
      </c>
      <c r="C49" s="61"/>
    </row>
    <row r="50" spans="2:3">
      <c r="B50" s="63" t="s">
        <v>41</v>
      </c>
      <c r="C50" s="64"/>
    </row>
  </sheetData>
  <sheetProtection sheet="1" objects="1" selectLockedCells="1" selectUnlockedCells="1"/>
  <mergeCells count="7">
    <mergeCell ref="B35:C35"/>
    <mergeCell ref="B39:C39"/>
    <mergeCell ref="B1:C1"/>
    <mergeCell ref="B3:C3"/>
    <mergeCell ref="B10:C10"/>
    <mergeCell ref="B14:C14"/>
    <mergeCell ref="B28:C2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The Approach</vt:lpstr>
      <vt:lpstr>Assess</vt:lpstr>
      <vt:lpstr>Whole of Hospital Impact</vt:lpstr>
      <vt:lpstr>Staged Pricing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Paul Gooden</cp:lastModifiedBy>
  <dcterms:created xsi:type="dcterms:W3CDTF">2019-01-11T13:21:43Z</dcterms:created>
  <dcterms:modified xsi:type="dcterms:W3CDTF">2019-09-06T00:52:00Z</dcterms:modified>
</cp:coreProperties>
</file>